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24 - 17.04. -ZCU - Tiskárny, kopírky, multifunkce (II.) - 012-2023 malé tiskárny\"/>
    </mc:Choice>
  </mc:AlternateContent>
  <xr:revisionPtr revIDLastSave="0" documentId="13_ncr:1_{BBEBBF08-9E1F-40B1-B0CF-757AD16B7F7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cena'!$B$3:$U$12</definedName>
  </definedNames>
  <calcPr calcId="191029"/>
</workbook>
</file>

<file path=xl/calcChain.xml><?xml version="1.0" encoding="utf-8"?>
<calcChain xmlns="http://schemas.openxmlformats.org/spreadsheetml/2006/main">
  <c r="F31" i="4" l="1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0" i="4"/>
  <c r="G30" i="4" s="1"/>
  <c r="F29" i="4"/>
  <c r="G29" i="4" s="1"/>
  <c r="D39" i="4"/>
  <c r="C27" i="4"/>
  <c r="G37" i="4" l="1"/>
  <c r="G38" i="4" s="1"/>
  <c r="G39" i="4" s="1"/>
  <c r="S9" i="1" l="1"/>
  <c r="T9" i="1"/>
  <c r="P9" i="1"/>
  <c r="S8" i="1" l="1"/>
  <c r="R12" i="1" s="1"/>
  <c r="D24" i="4"/>
  <c r="C12" i="4"/>
  <c r="T8" i="1"/>
  <c r="P8" i="1"/>
  <c r="Q12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<sst xmlns="http://schemas.openxmlformats.org/spreadsheetml/2006/main" count="111" uniqueCount="78">
  <si>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</si>
  <si>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</si>
  <si>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</si>
  <si>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</si>
  <si>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</si>
  <si>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</si>
  <si>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</si>
  <si>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</si>
  <si>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</si>
  <si>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</si>
  <si>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</si>
  <si>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</si>
  <si>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</si>
  <si>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</si>
  <si>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</si>
  <si>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</si>
  <si>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</si>
  <si>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</si>
  <si>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</si>
  <si>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</si>
  <si>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</si>
  <si>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</si>
  <si>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</si>
  <si>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</si>
  <si>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</si>
  <si>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</si>
  <si>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</si>
  <si>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</si>
  <si>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</si>
  <si>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</si>
  <si>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</si>
  <si>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</si>
  <si>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</si>
  <si>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</si>
  <si>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</si>
  <si>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</si>
  <si>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</si>
  <si>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</si>
  <si>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</si>
  <si>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</si>
  <si>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</si>
  <si>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</si>
  <si>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</si>
  <si>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</si>
  <si>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</si>
  <si>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</si>
  <si>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</si>
  <si>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</si>
  <si>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</si>
  <si>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</si>
  <si>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</si>
  <si>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</si>
  <si>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</si>
  <si>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</si>
  <si>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</si>
  <si>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</si>
  <si>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Položka č. 2</t>
  </si>
  <si>
    <t>Samostatná faktura</t>
  </si>
  <si>
    <t xml:space="preserve">Tiskárny, kopírky, multifunkce II. 012 - 2023 </t>
  </si>
  <si>
    <t>Laserová tiskárna černobílá A4</t>
  </si>
  <si>
    <t>Václava Vlková,
Tel.: 37763 1146</t>
  </si>
  <si>
    <t>Univerzitní 8,
301 00 Plzeň,
Rektorát - Ekonomický odbor,
místnost UR 219</t>
  </si>
  <si>
    <t>Dodání do dané místnosti.</t>
  </si>
  <si>
    <t>Helena Honomichlová,
Tel.: 37763 4883,
602 683 935</t>
  </si>
  <si>
    <t>Univerzitní 12, 
301 00 Plzeň,
Správa kolejí a menz - Menza 4</t>
  </si>
  <si>
    <t>Laserová multifunkční tiskárna černobílá A4</t>
  </si>
  <si>
    <t>A4 tiskárna, skener, kopírka. 
Automatický oboustranný tisk. 
Rychlost tisku až 30 stran za minutu.
Rlozlišení tisku: min. 600 x 600 DPI.
Rozlišení skeneru min. 1 200 DPI.
Paměť min. 64 MB.
Rozhraní min.: USB 2.0.
Včetně startovacího toneru.
Doporučený objem tisku za měsíc: 1 500 stran.</t>
  </si>
  <si>
    <t>Černobílá laserová tiskárna formátu A4.
Displej LCD s podsvícením.
Rozlišení: min. 1200 DPI. 
Rychlost černého tisku min. 30 stran za minutu.
Tisk první strany do max. 7 sec.
Paměť min. 256 MB.
Automatický oboustranný tisk.
Výstupní zásobník na min. 150 listů.
Víceúčelový zásobník 1 na min. 100 listů, vstupní zásobník 2 na min. 250 listů.
Rozhraní min.: USB 2.0, USB hostitelský port, síťový port Gigabit Ethernet 10/100/1000BASE-T.
Tiskové jazyky min.: PCL 6, PCL 5c, Postscript úrovně 3, PDF, URF, PWG Raster.
Podporované operační systémy min.: Windows 7/8/10, mobilní operační systém, iOS, Android, macOS, tiskový ovladač PCL6.
Včetně startovacího toneru.
Doporučený objem tisku za měsíc: 4 000 stran.</t>
  </si>
  <si>
    <t>https://www.energystar.gov/productfinder/product/certified-imaging-equipment/details/2349820</t>
  </si>
  <si>
    <t>Pantum M7100DW (M7100DW), záruka 24 měsíců</t>
  </si>
  <si>
    <t>https://www.energystar.gov/productfinder/product/certified-imaging-equipment/details/2399374</t>
  </si>
  <si>
    <t>HP LaserJet Pro 4002dne HP+ (2Z605E#B19), záruka 24 měsíců</t>
  </si>
  <si>
    <t>HP 149X, HP W1490X (toner originální) (T012371)</t>
  </si>
  <si>
    <t>https://tonermax.cz/hp-149x-hp-w1490x.htm</t>
  </si>
  <si>
    <t>Pantum TL-410X, TL410X (toner originální) (T012423)</t>
  </si>
  <si>
    <t>https://tonermax.cz/pantum-tl-410x-tl410x.htm</t>
  </si>
  <si>
    <t>Pantum DL-410, DL410, Drum Unit (zobrazovací jednotka | válec originální) (T012424)</t>
  </si>
  <si>
    <t>https://tonermax.cz/pantum-dl-410-dl410-drum-unit.htm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</si>
</sst>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29" fillId="0" borderId="0" applyNumberFormat="0" applyFill="0" applyBorder="0" applyAlignment="0" applyProtection="0"/>
  </cellStyleXfs>
  <cellXfs count="157">
    <xf numFmtId="0" fontId="0" fillId="0" borderId="0" xfId="0"/>
    <xf numFmtId="0" fontId="12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3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4" fillId="0" borderId="0" xfId="0" applyFont="1" applyAlignment="1">
      <alignment horizontal="center" vertical="top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9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2" applyAlignment="1">
      <alignment horizontal="left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0" fontId="10" fillId="0" borderId="0" xfId="2"/>
    <xf numFmtId="0" fontId="10" fillId="0" borderId="0" xfId="2" applyAlignment="1">
      <alignment vertical="center" wrapText="1"/>
    </xf>
    <xf numFmtId="49" fontId="10" fillId="0" borderId="0" xfId="2" applyNumberFormat="1" applyAlignment="1">
      <alignment vertical="center" wrapText="1"/>
    </xf>
    <xf numFmtId="0" fontId="21" fillId="0" borderId="0" xfId="2" applyFont="1" applyAlignment="1">
      <alignment vertical="center"/>
    </xf>
    <xf numFmtId="0" fontId="22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2" fillId="0" borderId="0" xfId="0" applyFont="1" applyAlignment="1">
      <alignment horizontal="center"/>
    </xf>
    <xf numFmtId="0" fontId="12" fillId="8" borderId="1" xfId="0" applyFont="1" applyFill="1" applyBorder="1"/>
    <xf numFmtId="0" fontId="0" fillId="9" borderId="1" xfId="0" applyFill="1" applyBorder="1"/>
    <xf numFmtId="0" fontId="15" fillId="0" borderId="0" xfId="0" applyFont="1" applyAlignment="1">
      <alignment horizontal="center" vertical="center" textRotation="90" wrapText="1"/>
    </xf>
    <xf numFmtId="0" fontId="15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4" fontId="26" fillId="12" borderId="9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8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1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2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2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9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2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49" fontId="31" fillId="0" borderId="0" xfId="0" applyNumberFormat="1" applyFont="1" applyAlignment="1">
      <alignment vertical="top" wrapText="1"/>
    </xf>
    <xf numFmtId="0" fontId="12" fillId="3" borderId="41" xfId="0" applyFont="1" applyFill="1" applyBorder="1" applyAlignment="1">
      <alignment horizontal="center" vertical="center" wrapText="1"/>
    </xf>
    <xf numFmtId="3" fontId="0" fillId="2" borderId="42" xfId="0" applyNumberFormat="1" applyFill="1" applyBorder="1" applyAlignment="1">
      <alignment horizontal="center" vertical="center" wrapText="1"/>
    </xf>
    <xf numFmtId="3" fontId="0" fillId="3" borderId="41" xfId="0" applyNumberFormat="1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164" fontId="0" fillId="0" borderId="41" xfId="0" applyNumberFormat="1" applyBorder="1" applyAlignment="1">
      <alignment horizontal="right" vertical="center" indent="1"/>
    </xf>
    <xf numFmtId="164" fontId="19" fillId="3" borderId="41" xfId="0" applyNumberFormat="1" applyFont="1" applyFill="1" applyBorder="1" applyAlignment="1">
      <alignment horizontal="right" vertical="center" indent="1"/>
    </xf>
    <xf numFmtId="165" fontId="0" fillId="0" borderId="41" xfId="0" applyNumberFormat="1" applyBorder="1" applyAlignment="1">
      <alignment horizontal="right" vertical="center" indent="1"/>
    </xf>
    <xf numFmtId="0" fontId="0" fillId="0" borderId="41" xfId="0" applyBorder="1" applyAlignment="1">
      <alignment horizontal="center" vertical="center"/>
    </xf>
    <xf numFmtId="3" fontId="0" fillId="2" borderId="43" xfId="0" applyNumberForma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12" fillId="3" borderId="44" xfId="0" applyFont="1" applyFill="1" applyBorder="1" applyAlignment="1">
      <alignment horizontal="center" vertical="center" wrapText="1"/>
    </xf>
    <xf numFmtId="164" fontId="0" fillId="0" borderId="44" xfId="0" applyNumberFormat="1" applyBorder="1" applyAlignment="1">
      <alignment horizontal="right" vertical="center" indent="1"/>
    </xf>
    <xf numFmtId="164" fontId="19" fillId="3" borderId="44" xfId="0" applyNumberFormat="1" applyFont="1" applyFill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44" xfId="0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left" vertical="center" wrapText="1" inden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 applyProtection="1">
      <alignment horizontal="left" vertical="center" wrapText="1" indent="1"/>
      <protection locked="0"/>
    </xf>
    <xf numFmtId="0" fontId="17" fillId="5" borderId="41" xfId="0" applyFont="1" applyFill="1" applyBorder="1" applyAlignment="1" applyProtection="1">
      <alignment horizontal="left" vertical="center" wrapText="1" indent="1"/>
      <protection locked="0"/>
    </xf>
    <xf numFmtId="0" fontId="17" fillId="5" borderId="41" xfId="0" applyFont="1" applyFill="1" applyBorder="1" applyAlignment="1" applyProtection="1">
      <alignment horizontal="center" vertical="center" wrapText="1"/>
      <protection locked="0"/>
    </xf>
    <xf numFmtId="164" fontId="17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41" xfId="0" applyNumberFormat="1" applyFont="1" applyFill="1" applyBorder="1" applyAlignment="1" applyProtection="1">
      <alignment horizontal="right" vertical="center" wrapText="1" indent="1"/>
      <protection locked="0"/>
    </xf>
    <xf numFmtId="0" fontId="2" fillId="7" borderId="22" xfId="0" applyFont="1" applyFill="1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vertical="center"/>
      <protection locked="0"/>
    </xf>
    <xf numFmtId="0" fontId="22" fillId="0" borderId="0" xfId="2" applyFont="1" applyAlignment="1">
      <alignment horizontal="left" vertical="center" wrapText="1"/>
    </xf>
    <xf numFmtId="164" fontId="11" fillId="0" borderId="37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38" xfId="0" applyNumberFormat="1" applyFont="1" applyBorder="1" applyAlignment="1">
      <alignment horizontal="center" vertical="center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5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/>
    </xf>
    <xf numFmtId="0" fontId="27" fillId="10" borderId="10" xfId="0" applyFont="1" applyFill="1" applyBorder="1" applyAlignment="1">
      <alignment horizontal="center" vertical="center"/>
    </xf>
    <xf numFmtId="0" fontId="27" fillId="10" borderId="11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4" fontId="26" fillId="9" borderId="13" xfId="0" applyNumberFormat="1" applyFont="1" applyFill="1" applyBorder="1" applyAlignment="1">
      <alignment horizontal="center" vertical="center"/>
    </xf>
    <xf numFmtId="4" fontId="26" fillId="9" borderId="14" xfId="0" applyNumberFormat="1" applyFont="1" applyFill="1" applyBorder="1" applyAlignment="1">
      <alignment horizontal="center" vertical="center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tonermax.cz/pantum-dl-410-dl410-drum-unit.htm" TargetMode="External"/><Relationship Id="rId2" Type="http://schemas.openxmlformats.org/officeDocument/2006/relationships/hyperlink" Target="https://tonermax.cz/pantum-tl-410x-tl410x.htm" TargetMode="External"/><Relationship Id="rId1" Type="http://schemas.openxmlformats.org/officeDocument/2006/relationships/hyperlink" Target="https://tonermax.cz/hp-149x-hp-w1490x.htm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A5" zoomScale="68" zoomScaleNormal="68" workbookViewId="0">
      <selection activeCell="M11" sqref="M11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16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33.140625" customWidth="1"/>
    <col min="13" max="13" width="23.7109375" customWidth="1"/>
    <col min="14" max="14" width="33.140625" style="3" customWidth="1"/>
    <col min="15" max="15" width="27.71093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36" t="s">
        <v>52</v>
      </c>
      <c r="C1" s="137"/>
      <c r="D1" s="137"/>
    </row>
    <row r="2" spans="1:22" ht="18" customHeight="1" x14ac:dyDescent="0.25">
      <c r="B2" s="136" t="s">
        <v>58</v>
      </c>
      <c r="C2" s="136"/>
      <c r="D2" s="136"/>
      <c r="G2" s="97"/>
    </row>
    <row r="3" spans="1:22" ht="43.5" customHeight="1" x14ac:dyDescent="0.25">
      <c r="D3" s="2"/>
      <c r="G3" s="143"/>
      <c r="H3" s="143"/>
      <c r="I3" s="143"/>
      <c r="J3" s="143"/>
      <c r="K3" s="143"/>
      <c r="L3" s="143"/>
      <c r="M3" s="143"/>
      <c r="N3" s="143"/>
      <c r="O3" s="143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23"/>
      <c r="E4" s="123"/>
      <c r="F4" s="123"/>
      <c r="G4" s="143"/>
      <c r="H4" s="143"/>
      <c r="I4" s="143"/>
      <c r="J4" s="143"/>
      <c r="K4" s="143"/>
      <c r="L4" s="143"/>
      <c r="M4" s="143"/>
      <c r="N4" s="143"/>
      <c r="O4" s="143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53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55</v>
      </c>
      <c r="L7" s="21" t="s">
        <v>44</v>
      </c>
      <c r="M7" s="124" t="s">
        <v>45</v>
      </c>
      <c r="N7" s="21" t="s">
        <v>46</v>
      </c>
      <c r="O7" s="21" t="s">
        <v>47</v>
      </c>
      <c r="P7" s="21" t="s">
        <v>48</v>
      </c>
      <c r="Q7" s="21" t="s">
        <v>6</v>
      </c>
      <c r="R7" s="23" t="s">
        <v>7</v>
      </c>
      <c r="S7" s="124" t="s">
        <v>8</v>
      </c>
      <c r="T7" s="124" t="s">
        <v>9</v>
      </c>
      <c r="U7" s="21" t="s">
        <v>49</v>
      </c>
      <c r="V7" s="21" t="s">
        <v>50</v>
      </c>
    </row>
    <row r="8" spans="1:22" ht="243.75" customHeight="1" thickTop="1" thickBot="1" x14ac:dyDescent="0.3">
      <c r="A8" s="24"/>
      <c r="B8" s="107">
        <v>1</v>
      </c>
      <c r="C8" s="110" t="s">
        <v>59</v>
      </c>
      <c r="D8" s="108">
        <v>1</v>
      </c>
      <c r="E8" s="109" t="s">
        <v>51</v>
      </c>
      <c r="F8" s="120" t="s">
        <v>67</v>
      </c>
      <c r="G8" s="125" t="s">
        <v>71</v>
      </c>
      <c r="H8" s="125" t="s">
        <v>70</v>
      </c>
      <c r="I8" s="110" t="s">
        <v>57</v>
      </c>
      <c r="J8" s="111" t="s">
        <v>54</v>
      </c>
      <c r="K8" s="112"/>
      <c r="L8" s="119" t="s">
        <v>62</v>
      </c>
      <c r="M8" s="119" t="s">
        <v>60</v>
      </c>
      <c r="N8" s="119" t="s">
        <v>61</v>
      </c>
      <c r="O8" s="113">
        <v>14</v>
      </c>
      <c r="P8" s="114">
        <f>D8*Q8</f>
        <v>5500</v>
      </c>
      <c r="Q8" s="115">
        <v>5500</v>
      </c>
      <c r="R8" s="128">
        <v>5122</v>
      </c>
      <c r="S8" s="116">
        <f>D8*R8</f>
        <v>5122</v>
      </c>
      <c r="T8" s="117" t="str">
        <f>IF(ISNUMBER(R8), IF(R8&gt;Q8,"NEVYHOVUJE","VYHOVUJE")," ")</f>
        <v>VYHOVUJE</v>
      </c>
      <c r="U8" s="109"/>
      <c r="V8" s="109" t="s">
        <v>14</v>
      </c>
    </row>
    <row r="9" spans="1:22" ht="226.5" customHeight="1" thickBot="1" x14ac:dyDescent="0.3">
      <c r="A9" s="24"/>
      <c r="B9" s="99">
        <v>2</v>
      </c>
      <c r="C9" s="121" t="s">
        <v>65</v>
      </c>
      <c r="D9" s="100">
        <v>1</v>
      </c>
      <c r="E9" s="101" t="s">
        <v>51</v>
      </c>
      <c r="F9" s="122" t="s">
        <v>66</v>
      </c>
      <c r="G9" s="126" t="s">
        <v>69</v>
      </c>
      <c r="H9" s="127" t="s">
        <v>68</v>
      </c>
      <c r="I9" s="118" t="s">
        <v>57</v>
      </c>
      <c r="J9" s="118" t="s">
        <v>54</v>
      </c>
      <c r="K9" s="102"/>
      <c r="L9" s="121" t="s">
        <v>62</v>
      </c>
      <c r="M9" s="121" t="s">
        <v>63</v>
      </c>
      <c r="N9" s="121" t="s">
        <v>64</v>
      </c>
      <c r="O9" s="98">
        <v>14</v>
      </c>
      <c r="P9" s="103">
        <f>D9*Q9</f>
        <v>5500</v>
      </c>
      <c r="Q9" s="104">
        <v>5500</v>
      </c>
      <c r="R9" s="129">
        <v>5027</v>
      </c>
      <c r="S9" s="105">
        <f>D9*R9</f>
        <v>5027</v>
      </c>
      <c r="T9" s="106" t="str">
        <f>IF(ISNUMBER(R9), IF(R9&gt;Q9,"NEVYHOVUJE","VYHOVUJE")," ")</f>
        <v>VYHOVUJE</v>
      </c>
      <c r="U9" s="101"/>
      <c r="V9" s="101" t="s">
        <v>14</v>
      </c>
    </row>
    <row r="10" spans="1:22" ht="16.5" thickTop="1" thickBot="1" x14ac:dyDescent="0.3">
      <c r="C10"/>
      <c r="D10"/>
      <c r="E10"/>
      <c r="F10"/>
      <c r="G10" s="25"/>
      <c r="H10"/>
      <c r="I10"/>
      <c r="J10"/>
      <c r="N10"/>
      <c r="O10"/>
      <c r="P10" s="27"/>
      <c r="S10" s="57"/>
    </row>
    <row r="11" spans="1:22" ht="60.75" customHeight="1" thickTop="1" thickBot="1" x14ac:dyDescent="0.3">
      <c r="B11" s="138" t="s">
        <v>10</v>
      </c>
      <c r="C11" s="138"/>
      <c r="D11" s="138"/>
      <c r="E11" s="138"/>
      <c r="F11" s="138"/>
      <c r="G11" s="138"/>
      <c r="H11" s="138"/>
      <c r="I11" s="138"/>
      <c r="J11" s="26"/>
      <c r="K11" s="26"/>
      <c r="L11" s="11"/>
      <c r="M11" s="11"/>
      <c r="N11" s="11"/>
      <c r="O11" s="27"/>
      <c r="P11" s="27"/>
      <c r="Q11" s="28" t="s">
        <v>11</v>
      </c>
      <c r="R11" s="139" t="s">
        <v>12</v>
      </c>
      <c r="S11" s="140"/>
      <c r="T11" s="141"/>
      <c r="V11" s="29"/>
    </row>
    <row r="12" spans="1:22" ht="33" customHeight="1" thickTop="1" thickBot="1" x14ac:dyDescent="0.3">
      <c r="B12" s="142" t="s">
        <v>15</v>
      </c>
      <c r="C12" s="142"/>
      <c r="D12" s="142"/>
      <c r="E12" s="142"/>
      <c r="F12" s="142"/>
      <c r="G12" s="142"/>
      <c r="H12" s="30"/>
      <c r="I12" s="30"/>
      <c r="J12" s="30"/>
      <c r="L12" s="31"/>
      <c r="M12" s="31"/>
      <c r="N12" s="31"/>
      <c r="O12" s="32"/>
      <c r="P12" s="32"/>
      <c r="Q12" s="33">
        <f>SUM(P8:P9)</f>
        <v>11000</v>
      </c>
      <c r="R12" s="133">
        <f>SUM(S8:S9)</f>
        <v>10149</v>
      </c>
      <c r="S12" s="134"/>
      <c r="T12" s="135"/>
    </row>
    <row r="13" spans="1:22" ht="18.600000000000001" customHeight="1" thickTop="1" x14ac:dyDescent="0.25">
      <c r="B13" s="34"/>
      <c r="C13" s="35"/>
      <c r="D13" s="36"/>
      <c r="E13" s="35"/>
      <c r="F13" s="35"/>
      <c r="G13" s="37"/>
      <c r="H13" s="37"/>
      <c r="I13" s="37"/>
      <c r="J13" s="37"/>
      <c r="N13"/>
    </row>
    <row r="14" spans="1:22" ht="18.600000000000001" customHeight="1" x14ac:dyDescent="0.25">
      <c r="B14" s="132" t="s">
        <v>13</v>
      </c>
      <c r="C14" s="132"/>
      <c r="D14" s="132"/>
      <c r="E14" s="132"/>
      <c r="F14" s="132"/>
      <c r="G14" s="132"/>
      <c r="H14" s="132"/>
      <c r="I14" s="132"/>
      <c r="J14"/>
      <c r="N14"/>
    </row>
    <row r="15" spans="1:22" ht="18.600000000000001" customHeight="1" x14ac:dyDescent="0.25">
      <c r="B15" s="38"/>
      <c r="C15" s="38"/>
      <c r="D15" s="38"/>
      <c r="E15" s="38"/>
      <c r="F15" s="38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kzZnJih1+QK+lKeq5Xs/bl6iSfrDA5klrMrr1q7fpi7dFgXGOgdbwCjmkgz77li0t/SWx1M36uifeoFvmmPWcQ==" saltValue="uha033IPNeXBHJ2GPQPabQ==" spinCount="100000" sheet="1" objects="1" scenarios="1"/>
  <mergeCells count="8">
    <mergeCell ref="B14:I14"/>
    <mergeCell ref="R12:T12"/>
    <mergeCell ref="B1:D1"/>
    <mergeCell ref="B11:I11"/>
    <mergeCell ref="R11:T11"/>
    <mergeCell ref="B12:G12"/>
    <mergeCell ref="B2:D2"/>
    <mergeCell ref="G3:O4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T8:T9">
    <cfRule type="cellIs" dxfId="5" priority="66" operator="equal">
      <formula>"VYHOVUJE"</formula>
    </cfRule>
  </conditionalFormatting>
  <conditionalFormatting sqref="T8:T9">
    <cfRule type="cellIs" dxfId="4" priority="65" operator="equal">
      <formula>"NEVYHOVUJE"</formula>
    </cfRule>
  </conditionalFormatting>
  <conditionalFormatting sqref="G8:H9 R8:R9">
    <cfRule type="containsBlanks" dxfId="3" priority="56">
      <formula>LEN(TRIM(G8))=0</formula>
    </cfRule>
  </conditionalFormatting>
  <conditionalFormatting sqref="G8:H9 R8:R9">
    <cfRule type="notContainsBlanks" dxfId="2" priority="54">
      <formula>LEN(TRIM(G8))&gt;0</formula>
    </cfRule>
  </conditionalFormatting>
  <conditionalFormatting sqref="G8:H9">
    <cfRule type="notContainsBlanks" dxfId="1" priority="52">
      <formula>LEN(TRIM(G8))&gt;0</formula>
    </cfRule>
  </conditionalFormatting>
  <conditionalFormatting sqref="R8:R9">
    <cfRule type="notContainsBlanks" dxfId="0" priority="19">
      <formula>LEN(TRIM(R8))&gt;0</formula>
    </cfRule>
  </conditionalFormatting>
  <dataValidations count="3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  <dataValidation type="list" allowBlank="1" showInputMessage="1" showErrorMessage="1" sqref="V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39"/>
  <sheetViews>
    <sheetView topLeftCell="A10" workbookViewId="0">
      <selection activeCell="C35" sqref="C35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50" t="s">
        <v>38</v>
      </c>
      <c r="C1" s="150"/>
      <c r="D1" s="55"/>
    </row>
    <row r="2" spans="2:13" x14ac:dyDescent="0.25">
      <c r="B2" s="151" t="str">
        <f>'Nabídková cena'!B2:D2</f>
        <v xml:space="preserve">Tiskárny, kopírky, multifunkce II. 012 - 2023 </v>
      </c>
      <c r="C2" s="151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cena'!R12</f>
        <v>10149</v>
      </c>
      <c r="E9" s="152" t="s">
        <v>17</v>
      </c>
      <c r="F9" s="153"/>
      <c r="G9" s="154"/>
      <c r="H9" s="155">
        <f ca="1">SUM(C9+G24+G39)</f>
        <v>171734.5</v>
      </c>
      <c r="I9" s="156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44"/>
      <c r="F11" s="145"/>
      <c r="G11" s="146"/>
    </row>
    <row r="12" spans="2:13" s="49" customFormat="1" ht="27" customHeight="1" thickBot="1" x14ac:dyDescent="0.3">
      <c r="B12" s="87" t="s">
        <v>20</v>
      </c>
      <c r="C12" s="89" t="str">
        <f>'Nabídková cena'!G8</f>
        <v>HP LaserJet Pro 4002dne HP+ (2Z605E#B19), záruka 24 měsíců</v>
      </c>
      <c r="D12" s="88">
        <v>4000</v>
      </c>
      <c r="E12" s="147"/>
      <c r="F12" s="148"/>
      <c r="G12" s="149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130" t="s">
        <v>72</v>
      </c>
      <c r="D14" s="92">
        <v>9500</v>
      </c>
      <c r="E14" s="71">
        <v>4026.8</v>
      </c>
      <c r="F14" s="72">
        <f ca="1">IF(CELL("obsah",$D14)=0,0,ROUNDUP($D$12/$D14*12,0))</f>
        <v>6</v>
      </c>
      <c r="G14" s="61">
        <f ca="1">E14*F14</f>
        <v>24160.800000000003</v>
      </c>
      <c r="I14" s="73" t="s">
        <v>73</v>
      </c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24160.800000000003</v>
      </c>
    </row>
    <row r="23" spans="2:9" s="49" customFormat="1" ht="30" customHeight="1" x14ac:dyDescent="0.25">
      <c r="B23" s="62" t="s">
        <v>36</v>
      </c>
      <c r="G23" s="63">
        <f ca="1">G22*5</f>
        <v>120804.00000000001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120804.00000000001</v>
      </c>
    </row>
    <row r="25" spans="2:9" ht="15.75" thickBot="1" x14ac:dyDescent="0.3"/>
    <row r="26" spans="2:9" ht="30.75" thickBot="1" x14ac:dyDescent="0.3">
      <c r="B26" s="46" t="s">
        <v>56</v>
      </c>
      <c r="C26" s="47" t="s">
        <v>5</v>
      </c>
      <c r="D26" s="48" t="s">
        <v>19</v>
      </c>
      <c r="E26" s="144"/>
      <c r="F26" s="145"/>
      <c r="G26" s="146"/>
      <c r="H26" s="49"/>
      <c r="I26" s="49"/>
    </row>
    <row r="27" spans="2:9" ht="27" customHeight="1" thickBot="1" x14ac:dyDescent="0.3">
      <c r="B27" s="87" t="s">
        <v>20</v>
      </c>
      <c r="C27" s="89" t="str">
        <f>'Nabídková cena'!G9</f>
        <v>Pantum M7100DW (M7100DW), záruka 24 měsíců</v>
      </c>
      <c r="D27" s="88">
        <v>1500</v>
      </c>
      <c r="E27" s="147"/>
      <c r="F27" s="148"/>
      <c r="G27" s="149"/>
      <c r="H27" s="49"/>
      <c r="I27" s="49"/>
    </row>
    <row r="28" spans="2:9" ht="30.75" thickBot="1" x14ac:dyDescent="0.3">
      <c r="B28" s="50" t="s">
        <v>21</v>
      </c>
      <c r="C28" s="47" t="s">
        <v>22</v>
      </c>
      <c r="D28" s="47" t="s">
        <v>23</v>
      </c>
      <c r="E28" s="47" t="s">
        <v>24</v>
      </c>
      <c r="F28" s="47" t="s">
        <v>25</v>
      </c>
      <c r="G28" s="51" t="s">
        <v>26</v>
      </c>
      <c r="H28" s="49"/>
      <c r="I28" s="52" t="s">
        <v>27</v>
      </c>
    </row>
    <row r="29" spans="2:9" x14ac:dyDescent="0.25">
      <c r="B29" s="70" t="s">
        <v>28</v>
      </c>
      <c r="C29" s="130" t="s">
        <v>74</v>
      </c>
      <c r="D29" s="92">
        <v>6000</v>
      </c>
      <c r="E29" s="71">
        <v>1766.5</v>
      </c>
      <c r="F29" s="72">
        <f ca="1">IF(CELL("obsah",$D29)=0,0,ROUNDUP($D$27/$D29*12,0))</f>
        <v>3</v>
      </c>
      <c r="G29" s="61">
        <f ca="1">E29*F29</f>
        <v>5299.5</v>
      </c>
      <c r="H29" s="49"/>
      <c r="I29" s="73" t="s">
        <v>75</v>
      </c>
    </row>
    <row r="30" spans="2:9" x14ac:dyDescent="0.25">
      <c r="B30" s="74" t="s">
        <v>29</v>
      </c>
      <c r="C30" s="90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x14ac:dyDescent="0.25">
      <c r="B31" s="74" t="s">
        <v>30</v>
      </c>
      <c r="C31" s="90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x14ac:dyDescent="0.25">
      <c r="B32" s="74" t="s">
        <v>31</v>
      </c>
      <c r="C32" s="90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x14ac:dyDescent="0.25">
      <c r="B33" s="77" t="s">
        <v>32</v>
      </c>
      <c r="C33" s="131" t="s">
        <v>76</v>
      </c>
      <c r="D33" s="94">
        <v>12000</v>
      </c>
      <c r="E33" s="78">
        <v>1428.4</v>
      </c>
      <c r="F33" s="72">
        <f t="shared" ca="1" si="3"/>
        <v>2</v>
      </c>
      <c r="G33" s="76">
        <f t="shared" ca="1" si="2"/>
        <v>2856.8</v>
      </c>
      <c r="H33" s="49"/>
      <c r="I33" s="73" t="s">
        <v>77</v>
      </c>
    </row>
    <row r="34" spans="2:9" x14ac:dyDescent="0.25">
      <c r="B34" s="79" t="s">
        <v>33</v>
      </c>
      <c r="C34" s="91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x14ac:dyDescent="0.25">
      <c r="B35" s="79" t="s">
        <v>34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5.75" thickBot="1" x14ac:dyDescent="0.3">
      <c r="B36" s="82" t="s">
        <v>34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30" customHeight="1" x14ac:dyDescent="0.25">
      <c r="B37" s="59" t="s">
        <v>35</v>
      </c>
      <c r="C37" s="60"/>
      <c r="D37" s="60"/>
      <c r="E37" s="60"/>
      <c r="F37" s="60"/>
      <c r="G37" s="61">
        <f ca="1">SUM(G29:G36)</f>
        <v>8156.3</v>
      </c>
      <c r="H37" s="49"/>
      <c r="I37" s="49"/>
    </row>
    <row r="38" spans="2:9" ht="30" customHeight="1" x14ac:dyDescent="0.25">
      <c r="B38" s="62" t="s">
        <v>36</v>
      </c>
      <c r="C38" s="49"/>
      <c r="D38" s="49"/>
      <c r="E38" s="49"/>
      <c r="F38" s="49"/>
      <c r="G38" s="63">
        <f ca="1">G37*5</f>
        <v>40781.5</v>
      </c>
      <c r="H38" s="49"/>
      <c r="I38" s="49"/>
    </row>
    <row r="39" spans="2:9" ht="30" customHeight="1" thickBot="1" x14ac:dyDescent="0.3">
      <c r="B39" s="64" t="s">
        <v>37</v>
      </c>
      <c r="C39" s="65"/>
      <c r="D39" s="66">
        <f>'Nabídková cena'!D9</f>
        <v>1</v>
      </c>
      <c r="E39" s="67"/>
      <c r="F39" s="68"/>
      <c r="G39" s="69">
        <f ca="1">SUM(G38*D39)</f>
        <v>40781.5</v>
      </c>
      <c r="H39" s="49"/>
      <c r="I39" s="49"/>
    </row>
  </sheetData>
  <mergeCells count="6">
    <mergeCell ref="E26:G27"/>
    <mergeCell ref="B1:C1"/>
    <mergeCell ref="B2:C2"/>
    <mergeCell ref="E9:G9"/>
    <mergeCell ref="H9:I9"/>
    <mergeCell ref="E11:G12"/>
  </mergeCells>
  <hyperlinks>
    <hyperlink ref="I14" r:id="rId1" xr:uid="{B9F63DD6-4BCB-4F6F-A0E7-594527861782}"/>
    <hyperlink ref="I29" r:id="rId2" xr:uid="{8697CD5F-6BE9-4E87-818C-8D7B5A8C20F0}"/>
    <hyperlink ref="I33" r:id="rId3" xr:uid="{17D52E7B-0988-48EF-AAA9-C0DC3F99ED17}"/>
  </hyperlink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2023-02-08T10:58:50Z</cp:lastPrinted>
  <dcterms:created xsi:type="dcterms:W3CDTF">2014-03-05T12:43:32Z</dcterms:created>
  <dcterms:modified xsi:type="dcterms:W3CDTF">2023-04-12T12:35:43Z</dcterms:modified>
</cp:coreProperties>
</file>